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<sst xmlns="http://schemas.openxmlformats.org/spreadsheetml/2006/main" count="69" uniqueCount="48">
  <si>
    <t>Nr. crt.</t>
  </si>
  <si>
    <t>INDICATOR</t>
  </si>
  <si>
    <t>U/M</t>
  </si>
  <si>
    <t>%</t>
  </si>
  <si>
    <t>6/3</t>
  </si>
  <si>
    <t>Cifra de afaceri, din care:</t>
  </si>
  <si>
    <t xml:space="preserve"> - Piata externa</t>
  </si>
  <si>
    <t>Profit brut</t>
  </si>
  <si>
    <t>lei</t>
  </si>
  <si>
    <t>Profit net</t>
  </si>
  <si>
    <t>Stocuri</t>
  </si>
  <si>
    <t>Creante</t>
  </si>
  <si>
    <t>Datorii, din care</t>
  </si>
  <si>
    <t xml:space="preserve"> - pe termen lung</t>
  </si>
  <si>
    <t xml:space="preserve"> - pe termen scurt</t>
  </si>
  <si>
    <t>Nr. mediu de salariati</t>
  </si>
  <si>
    <t>salariat</t>
  </si>
  <si>
    <t>Productivitatea</t>
  </si>
  <si>
    <t>lei/salar</t>
  </si>
  <si>
    <t>Rata profitului brut</t>
  </si>
  <si>
    <t>Rata profitului net</t>
  </si>
  <si>
    <t>Viteza de rotatie stocuri</t>
  </si>
  <si>
    <t>zile</t>
  </si>
  <si>
    <t>Viteza de rotatie creante</t>
  </si>
  <si>
    <t>Indicatori economico-financiari</t>
  </si>
  <si>
    <t>5/3</t>
  </si>
  <si>
    <t>5/4</t>
  </si>
  <si>
    <t xml:space="preserve"> - Piata interna</t>
  </si>
  <si>
    <t>Venituri totale</t>
  </si>
  <si>
    <t>Cheltuieli totale, din care:</t>
  </si>
  <si>
    <t xml:space="preserve">  - materii prime si materiale</t>
  </si>
  <si>
    <t>Flux de exploatare</t>
  </si>
  <si>
    <t>Numerar pentru investitii</t>
  </si>
  <si>
    <t>Numerar pt. activitati fe finantare</t>
  </si>
  <si>
    <t>Disponibilitati</t>
  </si>
  <si>
    <t xml:space="preserve">  - Crestere +  Scadere -</t>
  </si>
  <si>
    <t xml:space="preserve">  - Sold sfarsit de perioada</t>
  </si>
  <si>
    <t>S.C. EL_CO S.A. Targu Secuiesc</t>
  </si>
  <si>
    <t>Str. Fabricii, Nr. 9, Jud Covasna</t>
  </si>
  <si>
    <t>Nr. Inreg. Reg. com. J14/16/1991</t>
  </si>
  <si>
    <t>C.U.I. RO557274</t>
  </si>
  <si>
    <t>DIRECTOR GENERAL</t>
  </si>
  <si>
    <t>Ec. Nanca Viorica</t>
  </si>
  <si>
    <t>Director economic</t>
  </si>
  <si>
    <t>Ing. Nagy Alexandru Csaba</t>
  </si>
  <si>
    <t>pe semestrul I 2020</t>
  </si>
  <si>
    <t>Realizari 2020             sem. I</t>
  </si>
  <si>
    <t>Buget 2020                  sem.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</si>
</sst>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0.0000%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b/>
      <i/>
      <u val="single"/>
      <sz val="16"/>
      <name val="Arial Black"/>
      <family val="2"/>
    </font>
    <font>
      <i/>
      <u val="single"/>
      <sz val="16"/>
      <name val="Arial Black"/>
      <family val="2"/>
    </font>
    <font>
      <b/>
      <i/>
      <u val="single"/>
      <sz val="16"/>
      <name val="Arial"/>
      <family val="2"/>
    </font>
    <font>
      <i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Documents\buget\bUGET%202020\Var%206\Bilant%20si%20Cash-flow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ta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manian06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imoniu"/>
      <sheetName val="cash-flow"/>
      <sheetName val="Sheet3"/>
    </sheetNames>
    <sheetDataSet>
      <sheetData sheetId="0">
        <row r="38">
          <cell r="Q38">
            <v>5245414.411131818</v>
          </cell>
        </row>
        <row r="42">
          <cell r="Q42">
            <v>2988280</v>
          </cell>
        </row>
        <row r="51">
          <cell r="Q51">
            <v>3625755.54</v>
          </cell>
        </row>
        <row r="57">
          <cell r="Q57">
            <v>46056.902500000004</v>
          </cell>
        </row>
      </sheetData>
      <sheetData sheetId="1">
        <row r="16">
          <cell r="N16">
            <v>93737.92635906179</v>
          </cell>
        </row>
        <row r="28">
          <cell r="N28">
            <v>724539.6998773917</v>
          </cell>
        </row>
        <row r="33">
          <cell r="N33">
            <v>-184965</v>
          </cell>
        </row>
        <row r="39">
          <cell r="N39">
            <v>-583733.0175000001</v>
          </cell>
        </row>
        <row r="41">
          <cell r="N41">
            <v>-44158.31762260839</v>
          </cell>
        </row>
        <row r="43">
          <cell r="N43">
            <v>114659.68237739161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rezultate"/>
      <sheetName val="patrimuniu"/>
      <sheetName val="impozit profit"/>
      <sheetName val="cash-flow"/>
      <sheetName val="calcule"/>
      <sheetName val="Sheet5"/>
    </sheetNames>
    <sheetDataSet>
      <sheetData sheetId="1">
        <row r="11">
          <cell r="F11">
            <v>6211236</v>
          </cell>
        </row>
        <row r="27">
          <cell r="F27">
            <v>1473685</v>
          </cell>
        </row>
        <row r="28">
          <cell r="F28">
            <v>44826</v>
          </cell>
        </row>
        <row r="99">
          <cell r="F99">
            <v>6780327</v>
          </cell>
        </row>
        <row r="100">
          <cell r="F100">
            <v>7284523</v>
          </cell>
        </row>
        <row r="102">
          <cell r="F102">
            <v>-504196</v>
          </cell>
        </row>
      </sheetData>
      <sheetData sheetId="2">
        <row r="51">
          <cell r="E51">
            <v>5074941</v>
          </cell>
        </row>
        <row r="63">
          <cell r="E63">
            <v>2624837</v>
          </cell>
        </row>
        <row r="82">
          <cell r="E82">
            <v>3833789</v>
          </cell>
        </row>
        <row r="99">
          <cell r="E99">
            <v>58423</v>
          </cell>
        </row>
      </sheetData>
      <sheetData sheetId="4">
        <row r="27">
          <cell r="E27">
            <v>292997</v>
          </cell>
        </row>
        <row r="32">
          <cell r="E32">
            <v>223520</v>
          </cell>
        </row>
        <row r="38">
          <cell r="E38">
            <v>-426168</v>
          </cell>
        </row>
        <row r="39">
          <cell r="E39">
            <v>90349</v>
          </cell>
        </row>
        <row r="41">
          <cell r="E41">
            <v>249167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ul produselor"/>
      <sheetName val="Vanzari"/>
      <sheetName val="Directe"/>
      <sheetName val="Indirecte"/>
      <sheetName val="Administrative"/>
      <sheetName val="Financiare"/>
      <sheetName val="Alte cheltuieli si ven"/>
      <sheetName val="Comerciale si transport"/>
      <sheetName val="sinteza energie"/>
      <sheetName val="sinteza salarii"/>
      <sheetName val="sintprot"/>
      <sheetName val="Situatia rebuturilor 2020"/>
    </sheetNames>
    <sheetDataSet>
      <sheetData sheetId="0">
        <row r="11">
          <cell r="I11">
            <v>-300897</v>
          </cell>
        </row>
      </sheetData>
      <sheetData sheetId="1">
        <row r="17">
          <cell r="F17">
            <v>2343775.34</v>
          </cell>
          <cell r="G17">
            <v>3733587</v>
          </cell>
        </row>
        <row r="94">
          <cell r="F94">
            <v>3776100</v>
          </cell>
          <cell r="G94">
            <v>5114613</v>
          </cell>
        </row>
      </sheetData>
      <sheetData sheetId="2">
        <row r="36">
          <cell r="G36">
            <v>2568298</v>
          </cell>
        </row>
      </sheetData>
      <sheetData sheetId="3">
        <row r="3">
          <cell r="G3">
            <v>100890</v>
          </cell>
        </row>
      </sheetData>
      <sheetData sheetId="4">
        <row r="3">
          <cell r="G3">
            <v>8551</v>
          </cell>
        </row>
      </sheetData>
      <sheetData sheetId="5">
        <row r="8">
          <cell r="G8">
            <v>142500</v>
          </cell>
        </row>
      </sheetData>
      <sheetData sheetId="6">
        <row r="5">
          <cell r="F5">
            <v>91361</v>
          </cell>
          <cell r="G5">
            <v>118656</v>
          </cell>
        </row>
        <row r="8">
          <cell r="G8">
            <v>401664</v>
          </cell>
        </row>
      </sheetData>
      <sheetData sheetId="7">
        <row r="3">
          <cell r="G3">
            <v>11400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.57421875" style="0" customWidth="1"/>
    <col min="2" max="2" width="27.00390625" style="0" customWidth="1"/>
    <col min="3" max="3" width="7.140625" style="0" customWidth="1"/>
    <col min="4" max="4" width="10.00390625" style="0" customWidth="1"/>
    <col min="5" max="5" width="10.140625" style="0" bestFit="1" customWidth="1"/>
    <col min="6" max="6" width="10.28125" style="0" customWidth="1"/>
    <col min="7" max="7" width="9.140625" style="0" hidden="1" customWidth="1"/>
    <col min="8" max="8" width="9.28125" style="0" customWidth="1"/>
    <col min="9" max="9" width="9.8515625" style="0" bestFit="1" customWidth="1"/>
    <col min="11" max="11" width="9.28125" style="0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7" spans="1:9" ht="24">
      <c r="A7" s="12" t="s">
        <v>24</v>
      </c>
      <c r="B7" s="13"/>
      <c r="C7" s="13"/>
      <c r="D7" s="13"/>
      <c r="E7" s="13"/>
      <c r="F7" s="13"/>
      <c r="G7" s="13"/>
      <c r="H7" s="13"/>
      <c r="I7" s="13"/>
    </row>
    <row r="8" spans="1:9" ht="20.25">
      <c r="A8" s="14" t="s">
        <v>45</v>
      </c>
      <c r="B8" s="15"/>
      <c r="C8" s="15"/>
      <c r="D8" s="15"/>
      <c r="E8" s="15"/>
      <c r="F8" s="15"/>
      <c r="G8" s="15"/>
      <c r="H8" s="15"/>
      <c r="I8" s="15"/>
    </row>
    <row r="9" spans="1:9" ht="18.75">
      <c r="A9" s="8"/>
      <c r="B9" s="9"/>
      <c r="C9" s="9"/>
      <c r="D9" s="9"/>
      <c r="E9" s="9"/>
      <c r="F9" s="9"/>
      <c r="G9" s="9"/>
      <c r="H9" s="9"/>
      <c r="I9" s="9"/>
    </row>
    <row r="12" spans="1:9" ht="27" customHeight="1">
      <c r="A12" s="16" t="s">
        <v>0</v>
      </c>
      <c r="B12" s="16" t="s">
        <v>1</v>
      </c>
      <c r="C12" s="16" t="s">
        <v>2</v>
      </c>
      <c r="D12" s="16" t="s">
        <v>46</v>
      </c>
      <c r="E12" s="16" t="s">
        <v>47</v>
      </c>
      <c r="F12" s="16" t="s">
        <v>46</v>
      </c>
      <c r="G12" s="16" t="s">
        <v>3</v>
      </c>
      <c r="H12" s="16"/>
      <c r="I12" s="16"/>
    </row>
    <row r="13" spans="1:9" ht="12.75">
      <c r="A13" s="16"/>
      <c r="B13" s="16"/>
      <c r="C13" s="16"/>
      <c r="D13" s="16"/>
      <c r="E13" s="16"/>
      <c r="F13" s="16"/>
      <c r="G13" s="1" t="s">
        <v>4</v>
      </c>
      <c r="H13" s="1" t="s">
        <v>25</v>
      </c>
      <c r="I13" s="1" t="s">
        <v>26</v>
      </c>
    </row>
    <row r="14" spans="1:9" ht="12.75">
      <c r="A14" s="2">
        <v>0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7</v>
      </c>
      <c r="H14" s="2">
        <v>6</v>
      </c>
      <c r="I14" s="2">
        <v>7</v>
      </c>
    </row>
    <row r="15" spans="1:10" ht="12.75">
      <c r="A15" s="3">
        <v>1</v>
      </c>
      <c r="B15" s="3" t="s">
        <v>5</v>
      </c>
      <c r="C15" s="4" t="s">
        <v>8</v>
      </c>
      <c r="D15" s="5">
        <v>8025868</v>
      </c>
      <c r="E15" s="5">
        <f>E16+E17</f>
        <v>8966856</v>
      </c>
      <c r="F15" s="5">
        <f>'[2]rezultate'!F$11</f>
        <v>6211236</v>
      </c>
      <c r="G15" s="7" t="e">
        <f>$F15/#REF!</f>
        <v>#REF!</v>
      </c>
      <c r="H15" s="7">
        <f>$F15/D15</f>
        <v>0.7739020875997462</v>
      </c>
      <c r="I15" s="7">
        <f>$F15/E15</f>
        <v>0.6926882733479829</v>
      </c>
      <c r="J15" s="10"/>
    </row>
    <row r="16" spans="1:10" ht="12.75">
      <c r="A16" s="3"/>
      <c r="B16" s="3" t="s">
        <v>27</v>
      </c>
      <c r="C16" s="4" t="s">
        <v>8</v>
      </c>
      <c r="D16" s="5">
        <v>3483142</v>
      </c>
      <c r="E16" s="5">
        <f>'[3]Vanzari'!$G$17+'[3]Alte cheltuieli si ven'!$G$5</f>
        <v>3852243</v>
      </c>
      <c r="F16" s="5">
        <f>'[3]Vanzari'!$F$17+'[3]Alte cheltuieli si ven'!$F$5</f>
        <v>2435136.34</v>
      </c>
      <c r="G16" s="7" t="e">
        <f>$F16/#REF!</f>
        <v>#REF!</v>
      </c>
      <c r="H16" s="7">
        <f aca="true" t="shared" si="0" ref="H16:H39">$F16/D16</f>
        <v>0.6991206043279314</v>
      </c>
      <c r="I16" s="7">
        <f aca="true" t="shared" si="1" ref="I16:I39">$F16/E16</f>
        <v>0.6321346654403681</v>
      </c>
      <c r="J16" s="10"/>
    </row>
    <row r="17" spans="1:10" ht="12.75">
      <c r="A17" s="3"/>
      <c r="B17" s="3" t="s">
        <v>6</v>
      </c>
      <c r="C17" s="4" t="s">
        <v>8</v>
      </c>
      <c r="D17" s="5">
        <v>4542726</v>
      </c>
      <c r="E17" s="5">
        <f>'[3]Vanzari'!$G$94</f>
        <v>5114613</v>
      </c>
      <c r="F17" s="5">
        <f>'[3]Vanzari'!$F$94</f>
        <v>3776100</v>
      </c>
      <c r="G17" s="7" t="e">
        <f>$F17/#REF!</f>
        <v>#REF!</v>
      </c>
      <c r="H17" s="7">
        <f t="shared" si="0"/>
        <v>0.831240977333874</v>
      </c>
      <c r="I17" s="7">
        <f t="shared" si="1"/>
        <v>0.7382963285785259</v>
      </c>
      <c r="J17" s="10"/>
    </row>
    <row r="18" spans="1:11" ht="12.75">
      <c r="A18" s="3">
        <v>2</v>
      </c>
      <c r="B18" s="3" t="s">
        <v>28</v>
      </c>
      <c r="C18" s="4" t="s">
        <v>8</v>
      </c>
      <c r="D18" s="5">
        <v>7422966</v>
      </c>
      <c r="E18" s="5">
        <f>E15+'[3]Costul produselor'!$I$11+'[3]Financiare'!$G$8+'[3]Alte cheltuieli si ven'!$G$8</f>
        <v>9210123</v>
      </c>
      <c r="F18" s="5">
        <f>'[2]rezultate'!$F$99</f>
        <v>6780327</v>
      </c>
      <c r="G18" s="7"/>
      <c r="H18" s="7">
        <f aca="true" t="shared" si="2" ref="H18:I20">$F18/D18</f>
        <v>0.9134255767842666</v>
      </c>
      <c r="I18" s="7">
        <f t="shared" si="2"/>
        <v>0.7361820249306117</v>
      </c>
      <c r="J18" s="10"/>
      <c r="K18" s="10"/>
    </row>
    <row r="19" spans="1:10" ht="12.75">
      <c r="A19" s="3">
        <v>3</v>
      </c>
      <c r="B19" s="3" t="s">
        <v>29</v>
      </c>
      <c r="C19" s="4" t="s">
        <v>8</v>
      </c>
      <c r="D19" s="5">
        <v>8608421</v>
      </c>
      <c r="E19" s="5">
        <f>E18-E21</f>
        <v>9116385.073640939</v>
      </c>
      <c r="F19" s="5">
        <f>'[2]rezultate'!$F$100</f>
        <v>7284523</v>
      </c>
      <c r="G19" s="7"/>
      <c r="H19" s="7">
        <f t="shared" si="2"/>
        <v>0.8462089621313827</v>
      </c>
      <c r="I19" s="7">
        <f t="shared" si="2"/>
        <v>0.7990582825491243</v>
      </c>
      <c r="J19" s="10"/>
    </row>
    <row r="20" spans="1:10" ht="12.75">
      <c r="A20" s="3"/>
      <c r="B20" s="3" t="s">
        <v>30</v>
      </c>
      <c r="C20" s="4" t="s">
        <v>8</v>
      </c>
      <c r="D20" s="5">
        <v>1997210</v>
      </c>
      <c r="E20" s="5">
        <f>'[3]Directe'!$G$36+'[3]Indirecte'!$G$3+'[3]Administrative'!$G$3+'[3]Comerciale si transport'!$G$3</f>
        <v>2689139</v>
      </c>
      <c r="F20" s="5">
        <f>'[2]rezultate'!$F$28+'[2]rezultate'!$F$27</f>
        <v>1518511</v>
      </c>
      <c r="G20" s="7"/>
      <c r="H20" s="7">
        <f t="shared" si="2"/>
        <v>0.7603161410167183</v>
      </c>
      <c r="I20" s="7">
        <f t="shared" si="2"/>
        <v>0.5646829710178611</v>
      </c>
      <c r="J20" s="10"/>
    </row>
    <row r="21" spans="1:10" ht="12.75">
      <c r="A21" s="3">
        <v>4</v>
      </c>
      <c r="B21" s="3" t="s">
        <v>7</v>
      </c>
      <c r="C21" s="4" t="s">
        <v>8</v>
      </c>
      <c r="D21" s="5">
        <v>-1185455</v>
      </c>
      <c r="E21" s="5">
        <f>'[1]cash-flow'!$N$16</f>
        <v>93737.92635906179</v>
      </c>
      <c r="F21" s="5">
        <f>'[2]rezultate'!$F$102</f>
        <v>-504196</v>
      </c>
      <c r="G21" s="7" t="e">
        <f>$F21/#REF!</f>
        <v>#REF!</v>
      </c>
      <c r="H21" s="7">
        <f t="shared" si="0"/>
        <v>0.42531854857417617</v>
      </c>
      <c r="I21" s="7">
        <f t="shared" si="1"/>
        <v>-5.378783375991105</v>
      </c>
      <c r="J21" s="10"/>
    </row>
    <row r="22" spans="1:10" ht="12.75">
      <c r="A22" s="3">
        <v>5</v>
      </c>
      <c r="B22" s="3" t="s">
        <v>9</v>
      </c>
      <c r="C22" s="4" t="s">
        <v>8</v>
      </c>
      <c r="D22" s="5">
        <v>-1185455</v>
      </c>
      <c r="E22" s="5">
        <v>78740</v>
      </c>
      <c r="F22" s="5">
        <f>F21</f>
        <v>-504196</v>
      </c>
      <c r="G22" s="7" t="e">
        <f>$F22/#REF!</f>
        <v>#REF!</v>
      </c>
      <c r="H22" s="7">
        <f t="shared" si="0"/>
        <v>0.42531854857417617</v>
      </c>
      <c r="I22" s="7">
        <f t="shared" si="1"/>
        <v>-6.403302006604013</v>
      </c>
      <c r="J22" s="10"/>
    </row>
    <row r="23" spans="1:10" ht="12.75">
      <c r="A23" s="3">
        <v>6</v>
      </c>
      <c r="B23" s="3" t="s">
        <v>10</v>
      </c>
      <c r="C23" s="4" t="s">
        <v>8</v>
      </c>
      <c r="D23" s="5">
        <v>6270770</v>
      </c>
      <c r="E23" s="5">
        <f>'[1]patrimoniu'!$Q$38</f>
        <v>5245414.411131818</v>
      </c>
      <c r="F23" s="5">
        <f>'[2]patrimuniu'!$E$51</f>
        <v>5074941</v>
      </c>
      <c r="G23" s="7" t="e">
        <f>$F23/#REF!</f>
        <v>#REF!</v>
      </c>
      <c r="H23" s="7">
        <f t="shared" si="0"/>
        <v>0.809301090615666</v>
      </c>
      <c r="I23" s="7">
        <f t="shared" si="1"/>
        <v>0.9675004875172418</v>
      </c>
      <c r="J23" s="10"/>
    </row>
    <row r="24" spans="1:10" ht="12.75">
      <c r="A24" s="3">
        <v>7</v>
      </c>
      <c r="B24" s="3" t="s">
        <v>11</v>
      </c>
      <c r="C24" s="4" t="s">
        <v>8</v>
      </c>
      <c r="D24" s="5">
        <v>4262734</v>
      </c>
      <c r="E24" s="5">
        <f>'[1]patrimoniu'!$Q$42</f>
        <v>2988280</v>
      </c>
      <c r="F24" s="5">
        <f>'[2]patrimuniu'!$E$63</f>
        <v>2624837</v>
      </c>
      <c r="G24" s="7" t="e">
        <f>$F24/#REF!</f>
        <v>#REF!</v>
      </c>
      <c r="H24" s="7">
        <f t="shared" si="0"/>
        <v>0.6157637328531407</v>
      </c>
      <c r="I24" s="7">
        <f t="shared" si="1"/>
        <v>0.878377193569545</v>
      </c>
      <c r="J24" s="10"/>
    </row>
    <row r="25" spans="1:10" ht="12.75">
      <c r="A25" s="3">
        <v>8</v>
      </c>
      <c r="B25" s="3" t="s">
        <v>12</v>
      </c>
      <c r="C25" s="4" t="s">
        <v>8</v>
      </c>
      <c r="D25" s="5">
        <v>5545055</v>
      </c>
      <c r="E25" s="5">
        <f>E26+E27</f>
        <v>3671812.4425</v>
      </c>
      <c r="F25" s="5">
        <f>F26+F27</f>
        <v>3892212</v>
      </c>
      <c r="G25" s="7" t="e">
        <f>$F25/#REF!</f>
        <v>#REF!</v>
      </c>
      <c r="H25" s="7">
        <f t="shared" si="0"/>
        <v>0.7019248681933723</v>
      </c>
      <c r="I25" s="7">
        <f t="shared" si="1"/>
        <v>1.060024731914122</v>
      </c>
      <c r="J25" s="10"/>
    </row>
    <row r="26" spans="1:10" ht="12.75">
      <c r="A26" s="3"/>
      <c r="B26" s="3" t="s">
        <v>14</v>
      </c>
      <c r="C26" s="4" t="s">
        <v>8</v>
      </c>
      <c r="D26" s="5">
        <v>5308740</v>
      </c>
      <c r="E26" s="5">
        <f>'[1]patrimoniu'!$Q$51</f>
        <v>3625755.54</v>
      </c>
      <c r="F26" s="5">
        <f>'[2]patrimuniu'!$E$82</f>
        <v>3833789</v>
      </c>
      <c r="G26" s="7" t="e">
        <f>$F26/#REF!</f>
        <v>#REF!</v>
      </c>
      <c r="H26" s="7">
        <f t="shared" si="0"/>
        <v>0.7221655232691749</v>
      </c>
      <c r="I26" s="7">
        <f t="shared" si="1"/>
        <v>1.0573765819854473</v>
      </c>
      <c r="J26" s="10"/>
    </row>
    <row r="27" spans="1:10" ht="12.75">
      <c r="A27" s="3"/>
      <c r="B27" s="3" t="s">
        <v>13</v>
      </c>
      <c r="C27" s="4" t="s">
        <v>8</v>
      </c>
      <c r="D27" s="5">
        <v>236315</v>
      </c>
      <c r="E27" s="5">
        <f>'[1]patrimoniu'!$Q$57</f>
        <v>46056.902500000004</v>
      </c>
      <c r="F27" s="5">
        <f>'[2]patrimuniu'!$E$99</f>
        <v>58423</v>
      </c>
      <c r="G27" s="7" t="e">
        <f>$F27/#REF!</f>
        <v>#REF!</v>
      </c>
      <c r="H27" s="7">
        <f t="shared" si="0"/>
        <v>0.24722510208831433</v>
      </c>
      <c r="I27" s="7">
        <f t="shared" si="1"/>
        <v>1.2684960739598152</v>
      </c>
      <c r="J27" s="10"/>
    </row>
    <row r="28" spans="1:10" ht="12.75">
      <c r="A28" s="3">
        <v>9</v>
      </c>
      <c r="B28" s="3" t="s">
        <v>31</v>
      </c>
      <c r="C28" s="4" t="s">
        <v>8</v>
      </c>
      <c r="D28" s="5">
        <v>705484</v>
      </c>
      <c r="E28" s="5">
        <f>'[1]cash-flow'!$N$28</f>
        <v>724539.6998773917</v>
      </c>
      <c r="F28" s="5">
        <f>'[2]cash-flow'!$E$27</f>
        <v>292997</v>
      </c>
      <c r="G28" s="7"/>
      <c r="H28" s="7">
        <f aca="true" t="shared" si="3" ref="H28:H34">$F28/D28</f>
        <v>0.4153134585617817</v>
      </c>
      <c r="I28" s="7">
        <f aca="true" t="shared" si="4" ref="I28:I34">$F28/E28</f>
        <v>0.40439053933080776</v>
      </c>
      <c r="J28" s="10"/>
    </row>
    <row r="29" spans="1:10" ht="12.75">
      <c r="A29" s="3">
        <v>10</v>
      </c>
      <c r="B29" s="3" t="s">
        <v>32</v>
      </c>
      <c r="C29" s="4" t="s">
        <v>8</v>
      </c>
      <c r="D29" s="5">
        <v>-199542</v>
      </c>
      <c r="E29" s="5">
        <f>'[1]cash-flow'!$N$33</f>
        <v>-184965</v>
      </c>
      <c r="F29" s="5">
        <f>'[2]cash-flow'!$E$32</f>
        <v>223520</v>
      </c>
      <c r="G29" s="7"/>
      <c r="H29" s="7">
        <f t="shared" si="3"/>
        <v>-1.1201651782582114</v>
      </c>
      <c r="I29" s="7">
        <f t="shared" si="4"/>
        <v>-1.208444840915849</v>
      </c>
      <c r="J29" s="10"/>
    </row>
    <row r="30" spans="1:10" ht="12.75">
      <c r="A30" s="3">
        <v>11</v>
      </c>
      <c r="B30" s="3" t="s">
        <v>33</v>
      </c>
      <c r="C30" s="4" t="s">
        <v>8</v>
      </c>
      <c r="D30" s="5">
        <v>-547715</v>
      </c>
      <c r="E30" s="5">
        <f>'[1]cash-flow'!$N$39</f>
        <v>-583733.0175000001</v>
      </c>
      <c r="F30" s="5">
        <f>'[2]cash-flow'!$E$38</f>
        <v>-426168</v>
      </c>
      <c r="G30" s="7"/>
      <c r="H30" s="7">
        <f t="shared" si="3"/>
        <v>0.778083492327214</v>
      </c>
      <c r="I30" s="7">
        <f t="shared" si="4"/>
        <v>0.7300734877481895</v>
      </c>
      <c r="J30" s="10"/>
    </row>
    <row r="31" spans="1:10" ht="12.75">
      <c r="A31" s="3">
        <v>12</v>
      </c>
      <c r="B31" s="3" t="s">
        <v>34</v>
      </c>
      <c r="C31" s="4"/>
      <c r="D31" s="5"/>
      <c r="E31" s="5"/>
      <c r="F31" s="5"/>
      <c r="G31" s="7"/>
      <c r="H31" s="7"/>
      <c r="I31" s="7"/>
      <c r="J31" s="10"/>
    </row>
    <row r="32" spans="1:10" ht="12.75">
      <c r="A32" s="3"/>
      <c r="B32" s="3" t="s">
        <v>35</v>
      </c>
      <c r="C32" s="4" t="s">
        <v>8</v>
      </c>
      <c r="D32" s="5">
        <v>-41773</v>
      </c>
      <c r="E32" s="5">
        <f>'[1]cash-flow'!$N$41</f>
        <v>-44158.31762260839</v>
      </c>
      <c r="F32" s="5">
        <f>'[2]cash-flow'!$E$39</f>
        <v>90349</v>
      </c>
      <c r="G32" s="7"/>
      <c r="H32" s="7">
        <f t="shared" si="3"/>
        <v>-2.162856390491466</v>
      </c>
      <c r="I32" s="7">
        <f t="shared" si="4"/>
        <v>-2.0460245060093203</v>
      </c>
      <c r="J32" s="10"/>
    </row>
    <row r="33" spans="1:10" ht="12.75">
      <c r="A33" s="3"/>
      <c r="B33" s="3" t="s">
        <v>36</v>
      </c>
      <c r="C33" s="4" t="s">
        <v>8</v>
      </c>
      <c r="D33" s="5">
        <v>50820</v>
      </c>
      <c r="E33" s="5">
        <f>'[1]cash-flow'!$N$43</f>
        <v>114659.68237739161</v>
      </c>
      <c r="F33" s="5">
        <f>'[2]cash-flow'!$E$41</f>
        <v>249167</v>
      </c>
      <c r="G33" s="7"/>
      <c r="H33" s="7">
        <f t="shared" si="3"/>
        <v>4.9029319165682805</v>
      </c>
      <c r="I33" s="7">
        <f t="shared" si="4"/>
        <v>2.173100385712653</v>
      </c>
      <c r="J33" s="10"/>
    </row>
    <row r="34" spans="1:10" ht="12.75">
      <c r="A34" s="3">
        <v>13</v>
      </c>
      <c r="B34" s="3" t="s">
        <v>15</v>
      </c>
      <c r="C34" s="4" t="s">
        <v>16</v>
      </c>
      <c r="D34" s="5">
        <v>189</v>
      </c>
      <c r="E34" s="5">
        <v>166</v>
      </c>
      <c r="F34" s="5">
        <v>165</v>
      </c>
      <c r="G34" s="7" t="e">
        <f>$F34/#REF!</f>
        <v>#REF!</v>
      </c>
      <c r="H34" s="7">
        <f t="shared" si="3"/>
        <v>0.873015873015873</v>
      </c>
      <c r="I34" s="7">
        <f t="shared" si="4"/>
        <v>0.9939759036144579</v>
      </c>
      <c r="J34" s="10"/>
    </row>
    <row r="35" spans="1:10" ht="12.75">
      <c r="A35" s="3">
        <v>14</v>
      </c>
      <c r="B35" s="3" t="s">
        <v>17</v>
      </c>
      <c r="C35" s="4" t="s">
        <v>18</v>
      </c>
      <c r="D35" s="5">
        <v>42465</v>
      </c>
      <c r="E35" s="5">
        <f>ROUND(E15/E34,0)</f>
        <v>54017</v>
      </c>
      <c r="F35" s="5">
        <f>ROUND(F15/F34,0)</f>
        <v>37644</v>
      </c>
      <c r="G35" s="7" t="e">
        <f>$F35/#REF!</f>
        <v>#REF!</v>
      </c>
      <c r="H35" s="7">
        <f t="shared" si="0"/>
        <v>0.886471211586012</v>
      </c>
      <c r="I35" s="7">
        <f t="shared" si="1"/>
        <v>0.696891719273562</v>
      </c>
      <c r="J35" s="10"/>
    </row>
    <row r="36" spans="1:10" ht="12.75">
      <c r="A36" s="3">
        <v>15</v>
      </c>
      <c r="B36" s="3" t="s">
        <v>19</v>
      </c>
      <c r="C36" s="4" t="s">
        <v>3</v>
      </c>
      <c r="D36" s="7">
        <v>-0.1477</v>
      </c>
      <c r="E36" s="7">
        <f>ROUND(E21/E15,4)</f>
        <v>0.0105</v>
      </c>
      <c r="F36" s="7">
        <f>ROUND(F21/F15,4)</f>
        <v>-0.0812</v>
      </c>
      <c r="G36" s="7" t="e">
        <f>$F36/#REF!</f>
        <v>#REF!</v>
      </c>
      <c r="H36" s="7">
        <f t="shared" si="0"/>
        <v>0.5497630331753555</v>
      </c>
      <c r="I36" s="7">
        <f t="shared" si="1"/>
        <v>-7.7333333333333325</v>
      </c>
      <c r="J36" s="10"/>
    </row>
    <row r="37" spans="1:10" ht="12.75">
      <c r="A37" s="3">
        <v>16</v>
      </c>
      <c r="B37" s="3" t="s">
        <v>20</v>
      </c>
      <c r="C37" s="4" t="s">
        <v>3</v>
      </c>
      <c r="D37" s="7">
        <v>-0.1477</v>
      </c>
      <c r="E37" s="7">
        <f>ROUND(E22/E15,4)</f>
        <v>0.0088</v>
      </c>
      <c r="F37" s="7">
        <f>ROUND(F22/F15,4)</f>
        <v>-0.0812</v>
      </c>
      <c r="G37" s="7" t="e">
        <f>$F37/#REF!</f>
        <v>#REF!</v>
      </c>
      <c r="H37" s="7">
        <f t="shared" si="0"/>
        <v>0.5497630331753555</v>
      </c>
      <c r="I37" s="7">
        <f t="shared" si="1"/>
        <v>-9.227272727272727</v>
      </c>
      <c r="J37" s="10"/>
    </row>
    <row r="38" spans="1:10" ht="12.75">
      <c r="A38" s="3">
        <v>17</v>
      </c>
      <c r="B38" s="3" t="s">
        <v>21</v>
      </c>
      <c r="C38" s="4" t="s">
        <v>22</v>
      </c>
      <c r="D38" s="6">
        <v>141.42</v>
      </c>
      <c r="E38" s="6">
        <f>ROUND(E23/E15*181,2)</f>
        <v>105.88</v>
      </c>
      <c r="F38" s="6">
        <f>ROUND(F23/F15*181,2)</f>
        <v>147.89</v>
      </c>
      <c r="G38" s="7" t="e">
        <f>$F38/#REF!</f>
        <v>#REF!</v>
      </c>
      <c r="H38" s="7">
        <f t="shared" si="0"/>
        <v>1.0457502474897469</v>
      </c>
      <c r="I38" s="7">
        <f t="shared" si="1"/>
        <v>1.396769928220627</v>
      </c>
      <c r="J38" s="10"/>
    </row>
    <row r="39" spans="1:10" ht="12.75">
      <c r="A39" s="3">
        <v>18</v>
      </c>
      <c r="B39" s="3" t="s">
        <v>23</v>
      </c>
      <c r="C39" s="4" t="s">
        <v>22</v>
      </c>
      <c r="D39" s="6">
        <v>96.13</v>
      </c>
      <c r="E39" s="6">
        <f>ROUND(E24/E15*181,2)</f>
        <v>60.32</v>
      </c>
      <c r="F39" s="6">
        <f>ROUND(F24/F15*181,2)</f>
        <v>76.49</v>
      </c>
      <c r="G39" s="7" t="e">
        <f>$F39/#REF!</f>
        <v>#REF!</v>
      </c>
      <c r="H39" s="7">
        <f t="shared" si="0"/>
        <v>0.7956933319463226</v>
      </c>
      <c r="I39" s="7">
        <f t="shared" si="1"/>
        <v>1.2680702917771882</v>
      </c>
      <c r="J39" s="10"/>
    </row>
    <row r="44" spans="3:8" ht="12.75">
      <c r="C44" s="11" t="s">
        <v>41</v>
      </c>
      <c r="H44" t="s">
        <v>43</v>
      </c>
    </row>
    <row r="45" spans="3:8" ht="12.75">
      <c r="C45" s="11" t="s">
        <v>44</v>
      </c>
      <c r="H45" t="s">
        <v>42</v>
      </c>
    </row>
  </sheetData>
  <sheetProtection/>
  <mergeCells count="9">
    <mergeCell ref="A7:I7"/>
    <mergeCell ref="A8:I8"/>
    <mergeCell ref="D12:D13"/>
    <mergeCell ref="E12:E13"/>
    <mergeCell ref="F12:F13"/>
    <mergeCell ref="G12:I12"/>
    <mergeCell ref="A12:A13"/>
    <mergeCell ref="B12:B13"/>
    <mergeCell ref="C12:C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EL-CO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Koszta Arpad</dc:creator>
  <cp:keywords/>
  <dc:description/>
  <cp:lastModifiedBy>hi</cp:lastModifiedBy>
  <cp:lastPrinted>2020-08-27T10:28:13Z</cp:lastPrinted>
  <dcterms:created xsi:type="dcterms:W3CDTF">2009-07-20T08:54:53Z</dcterms:created>
  <dcterms:modified xsi:type="dcterms:W3CDTF">2020-09-12T08:41:46Z</dcterms:modified>
  <cp:category/>
  <cp:version/>
  <cp:contentType/>
  <cp:contentStatus/>
</cp:coreProperties>
</file>